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in sheet" sheetId="1" r:id="rId1"/>
  </sheets>
  <definedNames/>
  <calcPr fullCalcOnLoad="1"/>
</workbook>
</file>

<file path=xl/sharedStrings.xml><?xml version="1.0" encoding="utf-8"?>
<sst xmlns="http://schemas.openxmlformats.org/spreadsheetml/2006/main" count="84" uniqueCount="65">
  <si>
    <t>Baseline scenario</t>
  </si>
  <si>
    <t>Skepticism about community effects</t>
  </si>
  <si>
    <t>Pessimistic assumptions about ITN decay</t>
  </si>
  <si>
    <t>Optimistic assumptions about ITN decay</t>
  </si>
  <si>
    <t>Source/notes</t>
  </si>
  <si>
    <t>(Total cost)</t>
  </si>
  <si>
    <t>(Marginal cost)</t>
  </si>
  <si>
    <t>Cost per ITN distributed (including delivery)</t>
  </si>
  <si>
    <t>http://www.givewell.org/node/1798#Whatdoyougetforyourdollar</t>
  </si>
  <si>
    <t>Wastage</t>
  </si>
  <si>
    <t>None - subjective</t>
  </si>
  <si>
    <t>People covered per LLIN</t>
  </si>
  <si>
    <t>Note that the effects noted in Lengeler 2004 do not depend on perfect coverage/usage of ITNs (see GiveWell summary of studies discussed in Lengeler 2004). This calculation uses "Theoretical coverage based on ITNs distributed" rather than "Actual usage" as the key input.</t>
  </si>
  <si>
    <t>Years of protection per person per LLIN</t>
  </si>
  <si>
    <t>Uses the decay model discussed in the writeup (see "From LLIN distribution to LLIN ownership")</t>
  </si>
  <si>
    <t>Percent of population under 5</t>
  </si>
  <si>
    <t>Malawi DHS 2010, Pg 9</t>
  </si>
  <si>
    <t>Percent of population aged 5-14</t>
  </si>
  <si>
    <t>Deaths averted per protected child under 5</t>
  </si>
  <si>
    <t>"The summary rate difference, which expresses how many lives can be saved for every 1000 children protected, was 5.53 deaths averted per 1000 children protected per year (95% CI 3.39 to 7.67; Analysis 1.2). I performed a regression analysis of the natural logarithm of the rate difference on the entomological inoculation rate and could not ?nd a trend (r 2 = 0.52, F = 3.2 on 1,3 degrees of freedom, P = 0.2). In contrast to protective efficacies, the risk differences seemed to have a tendency towards a higher effect with a higher entomological inoculation rate. This apparent paradox is because the baseline mortality rates are higher in areas with high entomological inoculation rates." Lengeler 2004, Pg 8. Author has confirmed that "protection" means "has received an ITN", not "has been confirmed to be using an ITN."</t>
  </si>
  <si>
    <t>Deaths averted per protected child under 5 – adjusted for today's lower rates of child mortality</t>
  </si>
  <si>
    <t>See penultimate section of http://blog.givewell.org/2012/10/18/revisiting-the-case-for-insecticide-treated-nets-itns/</t>
  </si>
  <si>
    <t>Pre-existing ITN ownership: all</t>
  </si>
  <si>
    <t>Malawi DHS 2010, Pg 155. Modeling usage as 70% of ownership; thus, usage is divided by 70% to get ownership.</t>
  </si>
  <si>
    <t>Pre-existing ITN ownership: children under 5</t>
  </si>
  <si>
    <t>Pre-existing ITN ownership: children aged 5-14</t>
  </si>
  <si>
    <t>% of impact of ITNs coming from community-wide effects</t>
  </si>
  <si>
    <t>See cost-effectiveness section of writeup. The model here is that if X% of the effect comes from individual-level effects, then the "effective coverage" for children under-5 is X%*(coverage for children under 5)+(1-X)%*(community-level coverage)</t>
  </si>
  <si>
    <t>Effective pre-existing coverage of children under 5</t>
  </si>
  <si>
    <t>Calculation: adds the benefit children under-5 get from the current level of overall coverage to the benefit they get from their individual coverage.</t>
  </si>
  <si>
    <t>Effective pre-existing coverage: children aged 5-14</t>
  </si>
  <si>
    <t># of person-years of protection for children under 5, per person-year of protection for the community as a whole</t>
  </si>
  <si>
    <t>Calculation. Assumes that everyone in the population is brought to 100% effective coverage, so the % of the benefits that goes to under-5's depends on the pre-existing levels of effective coverage. For a population of 1 for 1 year, (1-C11) additional person-years of coverage are provided to reach 100% coverage, and (100%-C15)*(C7) additional years of protection are given to children under 5.</t>
  </si>
  <si>
    <t># of person-years of protection for children aged 5-14, per person-year of protection for the community as a whole</t>
  </si>
  <si>
    <t>Calculation, similar to directly above.</t>
  </si>
  <si>
    <t>Total amount spent</t>
  </si>
  <si>
    <t>Irrelevant to final cost-per-outcome figure; fill in a number that makes results intuitive</t>
  </si>
  <si>
    <t>Total LLINs distributed</t>
  </si>
  <si>
    <t>Calculation</t>
  </si>
  <si>
    <t>Total person-years of protection</t>
  </si>
  <si>
    <t>Total person-years of protection for children under 5</t>
  </si>
  <si>
    <t>Total person-years of protection for children aged 5-14</t>
  </si>
  <si>
    <t>Total deaths averted for children under 5</t>
  </si>
  <si>
    <t>Cost per person-year of protection</t>
  </si>
  <si>
    <t>Cost per person-year of protection: under-5's only</t>
  </si>
  <si>
    <t>Cost per person-year of protection: under-14's only</t>
  </si>
  <si>
    <t>Cost per death averted</t>
  </si>
  <si>
    <t>Conversion to cost per DALY</t>
  </si>
  <si>
    <t>DALYs per life taken from Lopez et al. 2006, Table 5.1, Pg 52. We assume that all deaths averted are for 5-year-olds. These DALY figures do NOT include any benefits other than lives saved.</t>
  </si>
  <si>
    <t>Cost per DALY(0,0)</t>
  </si>
  <si>
    <t>Cost per DALY(3,0)</t>
  </si>
  <si>
    <t>Cost per DALY(3,1)</t>
  </si>
  <si>
    <t>Comparison to deworming:</t>
  </si>
  <si>
    <t>Person-years of protection for children under 14</t>
  </si>
  <si>
    <t>Likely to have similar benefits to deworming</t>
  </si>
  <si>
    <t>Equivalent children under 14 protected for 10 years</t>
  </si>
  <si>
    <t>For one life saved, how many children 5-14 years old are given 10 years worth of ITN protection?</t>
  </si>
  <si>
    <t>Cost per child dewormed</t>
  </si>
  <si>
    <t>http://www.givewell.org/node/1806#Whatdoyougetforyourdollar</t>
  </si>
  <si>
    <t>Equivalent children 5-14 dewormed for 10 years</t>
  </si>
  <si>
    <t>For the cost of one life saved with ITNs, how many children 5-14 could be dewormed for 10 years each instead?</t>
  </si>
  <si>
    <t>Break-even # children aged 5-14 dewormed for 10 years to one life saved</t>
  </si>
  <si>
    <t>If and only if you prefer saving a life to deworming this # of children for 10 years each, you prefer ITN distribution to deworming.</t>
  </si>
  <si>
    <t>Ratio of cost per child protected by ITN per year to cost per child dewormed per year</t>
  </si>
  <si>
    <t>Upper bound on how much more cost-effective deworming can be than ITN distribution, if we assume that ITNs confer similar benefits to deworming (but are more expensive) and ignore lives saved.</t>
  </si>
</sst>
</file>

<file path=xl/styles.xml><?xml version="1.0" encoding="utf-8"?>
<styleSheet xmlns="http://schemas.openxmlformats.org/spreadsheetml/2006/main">
  <numFmts count="4">
    <numFmt numFmtId="164" formatCode="GENERAL"/>
    <numFmt numFmtId="165" formatCode="\$#,##0.00_);[RED]&quot;($&quot;#,##0.00\)"/>
    <numFmt numFmtId="166" formatCode="0%"/>
    <numFmt numFmtId="167" formatCode="#,##0.00"/>
  </numFmts>
  <fonts count="4">
    <font>
      <sz val="10"/>
      <name val="Arial"/>
      <family val="2"/>
    </font>
    <font>
      <u val="single"/>
      <sz val="10"/>
      <color indexed="12"/>
      <name val="Arial"/>
      <family val="2"/>
    </font>
    <font>
      <sz val="10"/>
      <color indexed="12"/>
      <name val="Arial"/>
      <family val="2"/>
    </font>
    <font>
      <i/>
      <sz val="10"/>
      <name val="Arial"/>
      <family val="2"/>
    </font>
  </fonts>
  <fills count="4">
    <fill>
      <patternFill/>
    </fill>
    <fill>
      <patternFill patternType="gray125"/>
    </fill>
    <fill>
      <patternFill patternType="solid">
        <fgColor indexed="15"/>
        <bgColor indexed="64"/>
      </patternFill>
    </fill>
    <fill>
      <patternFill patternType="solid">
        <fgColor indexed="11"/>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cellStyleXfs>
  <cellXfs count="15">
    <xf numFmtId="164" fontId="0" fillId="0" borderId="0" xfId="0" applyAlignment="1">
      <alignment/>
    </xf>
    <xf numFmtId="164" fontId="0" fillId="2" borderId="0" xfId="0" applyFill="1" applyAlignment="1">
      <alignment/>
    </xf>
    <xf numFmtId="164" fontId="0" fillId="0" borderId="0" xfId="0" applyFont="1" applyAlignment="1">
      <alignment/>
    </xf>
    <xf numFmtId="164" fontId="1" fillId="0" borderId="0" xfId="20" applyNumberFormat="1" applyFont="1" applyFill="1" applyBorder="1" applyAlignment="1" applyProtection="1">
      <alignment/>
      <protection/>
    </xf>
    <xf numFmtId="165" fontId="0" fillId="0" borderId="0" xfId="0" applyNumberFormat="1" applyAlignment="1">
      <alignment/>
    </xf>
    <xf numFmtId="166" fontId="0" fillId="3" borderId="0" xfId="0" applyNumberFormat="1" applyFill="1" applyAlignment="1">
      <alignment/>
    </xf>
    <xf numFmtId="167" fontId="0" fillId="3" borderId="0" xfId="0" applyNumberFormat="1" applyFill="1" applyAlignment="1">
      <alignment/>
    </xf>
    <xf numFmtId="164" fontId="0" fillId="0" borderId="0" xfId="0" applyFont="1" applyFill="1" applyAlignment="1">
      <alignment/>
    </xf>
    <xf numFmtId="166" fontId="0" fillId="0" borderId="0" xfId="0" applyNumberFormat="1" applyAlignment="1">
      <alignment/>
    </xf>
    <xf numFmtId="164" fontId="0" fillId="0" borderId="0" xfId="0" applyNumberFormat="1" applyAlignment="1">
      <alignment/>
    </xf>
    <xf numFmtId="164" fontId="2" fillId="0" borderId="0" xfId="0" applyFont="1" applyAlignment="1">
      <alignment/>
    </xf>
    <xf numFmtId="167" fontId="0" fillId="0" borderId="0" xfId="0" applyNumberFormat="1" applyAlignment="1">
      <alignment/>
    </xf>
    <xf numFmtId="165" fontId="0" fillId="2" borderId="0" xfId="0" applyNumberFormat="1" applyFill="1" applyAlignment="1">
      <alignment/>
    </xf>
    <xf numFmtId="164" fontId="3" fillId="0" borderId="0" xfId="0" applyFont="1" applyAlignment="1">
      <alignment/>
    </xf>
    <xf numFmtId="167" fontId="0" fillId="2" borderId="0" xfId="0" applyNumberFormat="1" applyFill="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vewell.org/node/1798#Whatdoyougetforyourdollar" TargetMode="External" /><Relationship Id="rId2" Type="http://schemas.openxmlformats.org/officeDocument/2006/relationships/hyperlink" Target="http://blog.givewell.org/2012/10/18/revisiting-the-case-for-insecticide-treated-nets-itns/" TargetMode="External" /><Relationship Id="rId3" Type="http://schemas.openxmlformats.org/officeDocument/2006/relationships/hyperlink" Target="http://www.givewell.org/node/1806#Whatdoyougetforyourdollar" TargetMode="External"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D9" sqref="D9"/>
    </sheetView>
  </sheetViews>
  <sheetFormatPr defaultColWidth="9.140625" defaultRowHeight="12.75"/>
  <cols>
    <col min="1" max="1" width="27.8515625" style="0" customWidth="1"/>
    <col min="2" max="2" width="25.8515625" style="0" customWidth="1"/>
    <col min="3" max="3" width="13.421875" style="0" customWidth="1"/>
    <col min="4" max="6" width="20.00390625" style="0" customWidth="1"/>
    <col min="7" max="7" width="1.28515625" style="1" customWidth="1"/>
    <col min="8" max="8" width="10.8515625" style="0" customWidth="1"/>
    <col min="9" max="11" width="9.7109375" style="0" customWidth="1"/>
  </cols>
  <sheetData>
    <row r="1" spans="3:11" ht="12.75">
      <c r="C1" t="s">
        <v>0</v>
      </c>
      <c r="D1" t="s">
        <v>1</v>
      </c>
      <c r="E1" t="s">
        <v>2</v>
      </c>
      <c r="F1" t="s">
        <v>3</v>
      </c>
      <c r="H1" t="s">
        <v>0</v>
      </c>
      <c r="I1" t="s">
        <v>1</v>
      </c>
      <c r="J1" t="s">
        <v>2</v>
      </c>
      <c r="K1" t="s">
        <v>3</v>
      </c>
    </row>
    <row r="2" spans="2:11" ht="12.75">
      <c r="B2" t="s">
        <v>4</v>
      </c>
      <c r="C2" s="2" t="s">
        <v>5</v>
      </c>
      <c r="D2" s="2" t="s">
        <v>5</v>
      </c>
      <c r="E2" s="2" t="s">
        <v>5</v>
      </c>
      <c r="F2" s="2" t="s">
        <v>5</v>
      </c>
      <c r="H2" t="s">
        <v>6</v>
      </c>
      <c r="I2" t="s">
        <v>6</v>
      </c>
      <c r="J2" t="s">
        <v>6</v>
      </c>
      <c r="K2" t="s">
        <v>6</v>
      </c>
    </row>
    <row r="3" spans="1:11" ht="12.75">
      <c r="A3" t="s">
        <v>7</v>
      </c>
      <c r="B3" s="3" t="s">
        <v>8</v>
      </c>
      <c r="C3" s="4">
        <v>5.54</v>
      </c>
      <c r="D3" s="4">
        <v>5.54</v>
      </c>
      <c r="E3" s="4">
        <v>5.54</v>
      </c>
      <c r="F3" s="4">
        <v>5.54</v>
      </c>
      <c r="H3" s="4">
        <v>5.15</v>
      </c>
      <c r="I3" s="4">
        <v>5.15</v>
      </c>
      <c r="J3" s="4">
        <v>5.15</v>
      </c>
      <c r="K3" s="4">
        <v>5.15</v>
      </c>
    </row>
    <row r="4" spans="1:11" ht="12.75">
      <c r="A4" t="s">
        <v>9</v>
      </c>
      <c r="B4" t="s">
        <v>10</v>
      </c>
      <c r="C4" s="5">
        <v>0.05</v>
      </c>
      <c r="D4" s="5">
        <v>0.05</v>
      </c>
      <c r="E4" s="5">
        <v>0.05</v>
      </c>
      <c r="F4" s="5">
        <v>0.05</v>
      </c>
      <c r="H4" s="5">
        <v>0.05</v>
      </c>
      <c r="I4" s="5">
        <v>0.05</v>
      </c>
      <c r="J4" s="5">
        <v>0.05</v>
      </c>
      <c r="K4" s="5">
        <v>0.05</v>
      </c>
    </row>
    <row r="5" spans="1:11" ht="12.75">
      <c r="A5" t="s">
        <v>11</v>
      </c>
      <c r="B5" t="s">
        <v>12</v>
      </c>
      <c r="C5">
        <v>1.8</v>
      </c>
      <c r="D5">
        <v>1.8</v>
      </c>
      <c r="E5">
        <v>1.8</v>
      </c>
      <c r="F5">
        <v>1.8</v>
      </c>
      <c r="H5">
        <v>1.8</v>
      </c>
      <c r="I5">
        <v>1.8</v>
      </c>
      <c r="J5">
        <v>1.8</v>
      </c>
      <c r="K5">
        <v>1.8</v>
      </c>
    </row>
    <row r="6" spans="1:11" ht="12.75">
      <c r="A6" t="s">
        <v>13</v>
      </c>
      <c r="B6" t="s">
        <v>14</v>
      </c>
      <c r="C6" s="6">
        <f>0.92+0.8+0.5</f>
        <v>2.22</v>
      </c>
      <c r="D6" s="6">
        <f>C6</f>
        <v>2.22</v>
      </c>
      <c r="E6" s="6">
        <v>1</v>
      </c>
      <c r="F6" s="6">
        <v>3</v>
      </c>
      <c r="H6" s="6">
        <f>0.92+0.8+0.5</f>
        <v>2.22</v>
      </c>
      <c r="I6" s="6">
        <f>H6</f>
        <v>2.22</v>
      </c>
      <c r="J6" s="6">
        <v>1</v>
      </c>
      <c r="K6" s="6">
        <v>3</v>
      </c>
    </row>
    <row r="7" spans="1:11" ht="12.75">
      <c r="A7" t="s">
        <v>15</v>
      </c>
      <c r="B7" s="7" t="s">
        <v>16</v>
      </c>
      <c r="C7" s="8">
        <v>0.172</v>
      </c>
      <c r="D7" s="8">
        <v>0.172</v>
      </c>
      <c r="E7" s="8">
        <v>0.172</v>
      </c>
      <c r="F7" s="8">
        <v>0.172</v>
      </c>
      <c r="H7" s="8">
        <v>0.172</v>
      </c>
      <c r="I7" s="8">
        <v>0.172</v>
      </c>
      <c r="J7" s="8">
        <v>0.172</v>
      </c>
      <c r="K7" s="8">
        <v>0.172</v>
      </c>
    </row>
    <row r="8" spans="1:11" ht="12.75">
      <c r="A8" t="s">
        <v>17</v>
      </c>
      <c r="B8" s="7" t="s">
        <v>16</v>
      </c>
      <c r="C8" s="8">
        <f>17.1%+14.7%</f>
        <v>0.318</v>
      </c>
      <c r="D8" s="8">
        <f>17.1%+14.7%</f>
        <v>0.318</v>
      </c>
      <c r="E8" s="8">
        <f>17.1%+14.7%</f>
        <v>0.318</v>
      </c>
      <c r="F8" s="8">
        <f>17.1%+14.7%</f>
        <v>0.318</v>
      </c>
      <c r="H8" s="8">
        <f>17.1%+14.7%</f>
        <v>0.318</v>
      </c>
      <c r="I8" s="8">
        <f>17.1%+14.7%</f>
        <v>0.318</v>
      </c>
      <c r="J8" s="8">
        <f>17.1%+14.7%</f>
        <v>0.318</v>
      </c>
      <c r="K8" s="8">
        <f>17.1%+14.7%</f>
        <v>0.318</v>
      </c>
    </row>
    <row r="9" spans="1:11" ht="12.75">
      <c r="A9" t="s">
        <v>18</v>
      </c>
      <c r="B9" t="s">
        <v>19</v>
      </c>
      <c r="C9" s="9">
        <f>5.53/1000</f>
        <v>0.00553</v>
      </c>
      <c r="D9" s="9">
        <f>5.53/1000</f>
        <v>0.00553</v>
      </c>
      <c r="E9" s="9">
        <f>5.53/1000</f>
        <v>0.00553</v>
      </c>
      <c r="F9" s="9">
        <f>5.53/1000</f>
        <v>0.00553</v>
      </c>
      <c r="H9" s="9">
        <f>5.53/1000</f>
        <v>0.00553</v>
      </c>
      <c r="I9" s="9">
        <f>5.53/1000</f>
        <v>0.00553</v>
      </c>
      <c r="J9" s="9">
        <f>5.53/1000</f>
        <v>0.00553</v>
      </c>
      <c r="K9" s="9">
        <f>5.53/1000</f>
        <v>0.00553</v>
      </c>
    </row>
    <row r="10" spans="1:11" ht="12.75">
      <c r="A10" t="s">
        <v>20</v>
      </c>
      <c r="B10" s="10" t="s">
        <v>21</v>
      </c>
      <c r="C10" s="9">
        <f>C9*0.7</f>
        <v>0.0038710000000000003</v>
      </c>
      <c r="D10" s="9">
        <f>D9*0.7</f>
        <v>0.0038710000000000003</v>
      </c>
      <c r="E10" s="9">
        <f>E9*0.7</f>
        <v>0.0038710000000000003</v>
      </c>
      <c r="F10" s="9">
        <f>F9*0.7</f>
        <v>0.0038710000000000003</v>
      </c>
      <c r="H10" s="9">
        <f>H9*0.7</f>
        <v>0.0038710000000000003</v>
      </c>
      <c r="I10" s="9">
        <f>I9*0.7</f>
        <v>0.0038710000000000003</v>
      </c>
      <c r="J10" s="9">
        <f>J9*0.7</f>
        <v>0.0038710000000000003</v>
      </c>
      <c r="K10" s="9">
        <f>K9*0.7</f>
        <v>0.0038710000000000003</v>
      </c>
    </row>
    <row r="12" spans="1:11" ht="12.75">
      <c r="A12" t="s">
        <v>22</v>
      </c>
      <c r="B12" s="7" t="s">
        <v>23</v>
      </c>
      <c r="C12" s="5">
        <f>29%/0.7</f>
        <v>0.41428571428571426</v>
      </c>
      <c r="D12" s="5">
        <f>C12</f>
        <v>0.41428571428571426</v>
      </c>
      <c r="E12" s="5">
        <f>C12</f>
        <v>0.41428571428571426</v>
      </c>
      <c r="F12" s="5">
        <f>D12</f>
        <v>0.41428571428571426</v>
      </c>
      <c r="H12" s="5">
        <f>29%/0.7</f>
        <v>0.41428571428571426</v>
      </c>
      <c r="I12" s="5">
        <f>H12</f>
        <v>0.41428571428571426</v>
      </c>
      <c r="J12" s="5">
        <f>H12</f>
        <v>0.41428571428571426</v>
      </c>
      <c r="K12" s="5">
        <f>I12</f>
        <v>0.41428571428571426</v>
      </c>
    </row>
    <row r="13" spans="1:11" ht="12.75">
      <c r="A13" t="s">
        <v>24</v>
      </c>
      <c r="B13" s="7" t="s">
        <v>23</v>
      </c>
      <c r="C13" s="5">
        <f>37.9%/0.7</f>
        <v>0.5414285714285715</v>
      </c>
      <c r="D13" s="5">
        <f>C13</f>
        <v>0.5414285714285715</v>
      </c>
      <c r="E13" s="5">
        <f>C13</f>
        <v>0.5414285714285715</v>
      </c>
      <c r="F13" s="5">
        <f>D13</f>
        <v>0.5414285714285715</v>
      </c>
      <c r="H13" s="5">
        <f>37.9%/0.7</f>
        <v>0.5414285714285715</v>
      </c>
      <c r="I13" s="5">
        <f>H13</f>
        <v>0.5414285714285715</v>
      </c>
      <c r="J13" s="5">
        <f>H13</f>
        <v>0.5414285714285715</v>
      </c>
      <c r="K13" s="5">
        <f>I13</f>
        <v>0.5414285714285715</v>
      </c>
    </row>
    <row r="14" spans="1:11" ht="12.75">
      <c r="A14" t="s">
        <v>25</v>
      </c>
      <c r="B14" s="7" t="s">
        <v>23</v>
      </c>
      <c r="C14" s="5">
        <f>20.1%/0.7</f>
        <v>0.2871428571428572</v>
      </c>
      <c r="D14" s="5">
        <f>C14</f>
        <v>0.2871428571428572</v>
      </c>
      <c r="E14" s="5">
        <f>D14</f>
        <v>0.2871428571428572</v>
      </c>
      <c r="F14" s="5">
        <f>E14</f>
        <v>0.2871428571428572</v>
      </c>
      <c r="H14" s="5">
        <f>20.1%/0.7</f>
        <v>0.2871428571428572</v>
      </c>
      <c r="I14" s="5">
        <f>H14</f>
        <v>0.2871428571428572</v>
      </c>
      <c r="J14" s="5">
        <f>I14</f>
        <v>0.2871428571428572</v>
      </c>
      <c r="K14" s="5">
        <f>J14</f>
        <v>0.2871428571428572</v>
      </c>
    </row>
    <row r="15" spans="1:11" ht="12.75">
      <c r="A15" t="s">
        <v>26</v>
      </c>
      <c r="B15" t="s">
        <v>27</v>
      </c>
      <c r="C15" s="5">
        <v>0.5</v>
      </c>
      <c r="D15" s="5">
        <v>0.1</v>
      </c>
      <c r="E15" s="5">
        <v>0.5</v>
      </c>
      <c r="F15" s="5">
        <v>0.5</v>
      </c>
      <c r="H15" s="5">
        <v>0.5</v>
      </c>
      <c r="I15" s="5">
        <v>0.1</v>
      </c>
      <c r="J15" s="5">
        <v>0.5</v>
      </c>
      <c r="K15" s="5">
        <v>0.5</v>
      </c>
    </row>
    <row r="16" spans="1:11" ht="12.75">
      <c r="A16" t="s">
        <v>28</v>
      </c>
      <c r="B16" t="s">
        <v>29</v>
      </c>
      <c r="C16" s="8">
        <f>C15*C12+(1-C15)*C13</f>
        <v>0.47785714285714287</v>
      </c>
      <c r="D16" s="8">
        <f>D15*D12+(1-D15)*D13</f>
        <v>0.5287142857142857</v>
      </c>
      <c r="E16" s="8">
        <f>E15*E12+(1-E15)*E13</f>
        <v>0.47785714285714287</v>
      </c>
      <c r="F16" s="8">
        <f>F15*F12+(1-F15)*F13</f>
        <v>0.47785714285714287</v>
      </c>
      <c r="H16" s="8">
        <f>H15*H12+(1-H15)*H13</f>
        <v>0.47785714285714287</v>
      </c>
      <c r="I16" s="8">
        <f>I15*I12+(1-I15)*I13</f>
        <v>0.5287142857142857</v>
      </c>
      <c r="J16" s="8">
        <f>J15*J12+(1-J15)*J13</f>
        <v>0.47785714285714287</v>
      </c>
      <c r="K16" s="8">
        <f>K15*K12+(1-K15)*K13</f>
        <v>0.47785714285714287</v>
      </c>
    </row>
    <row r="17" spans="1:11" ht="12.75">
      <c r="A17" t="s">
        <v>30</v>
      </c>
      <c r="B17" t="s">
        <v>29</v>
      </c>
      <c r="C17" s="8">
        <f>C15*C12+(1-C15)*C14</f>
        <v>0.35071428571428576</v>
      </c>
      <c r="D17" s="8">
        <f>D15*D12+(1-D15)*D14</f>
        <v>0.29985714285714293</v>
      </c>
      <c r="E17" s="8">
        <f>E15*E12+(1-E15)*E14</f>
        <v>0.35071428571428576</v>
      </c>
      <c r="F17" s="8">
        <f>F15*F12+(1-F15)*F14</f>
        <v>0.35071428571428576</v>
      </c>
      <c r="H17" s="8">
        <f>H15*H12+(1-H15)*H14</f>
        <v>0.35071428571428576</v>
      </c>
      <c r="I17" s="8">
        <f>I15*I12+(1-I15)*I14</f>
        <v>0.29985714285714293</v>
      </c>
      <c r="J17" s="8">
        <f>J15*J12+(1-J15)*J14</f>
        <v>0.35071428571428576</v>
      </c>
      <c r="K17" s="8">
        <f>K15*K12+(1-K15)*K14</f>
        <v>0.35071428571428576</v>
      </c>
    </row>
    <row r="18" spans="1:11" ht="12.75">
      <c r="A18" t="s">
        <v>31</v>
      </c>
      <c r="B18" t="s">
        <v>32</v>
      </c>
      <c r="C18" s="8">
        <f>((100%-C16)*C7)/((1-C12))</f>
        <v>0.15333170731707316</v>
      </c>
      <c r="D18" s="8">
        <f>((100%-D16)*D7)/((1-D12))</f>
        <v>0.13839707317073172</v>
      </c>
      <c r="E18" s="8">
        <f>((100%-E16)*E7)/((1-E12))</f>
        <v>0.15333170731707316</v>
      </c>
      <c r="F18" s="8">
        <f>((100%-F16)*F7)/((1-F12))</f>
        <v>0.15333170731707316</v>
      </c>
      <c r="H18" s="8">
        <f>((100%-H16)*H7)/((1-H12))</f>
        <v>0.15333170731707316</v>
      </c>
      <c r="I18" s="8">
        <f>((100%-I16)*I7)/((1-I12))</f>
        <v>0.13839707317073172</v>
      </c>
      <c r="J18" s="8">
        <f>((100%-J16)*J7)/((1-J12))</f>
        <v>0.15333170731707316</v>
      </c>
      <c r="K18" s="8">
        <f>((100%-K16)*K7)/((1-K12))</f>
        <v>0.15333170731707316</v>
      </c>
    </row>
    <row r="19" spans="1:11" ht="12.75">
      <c r="A19" t="s">
        <v>33</v>
      </c>
      <c r="B19" t="s">
        <v>34</v>
      </c>
      <c r="C19" s="8">
        <f>((100%-C17)*C8)/(1-C12)</f>
        <v>0.35251463414634143</v>
      </c>
      <c r="D19" s="8">
        <f>((100%-D17)*D8)/(1-D12)</f>
        <v>0.38012634146341456</v>
      </c>
      <c r="E19" s="8">
        <f>((100%-E17)*E8)/(1-E12)</f>
        <v>0.35251463414634143</v>
      </c>
      <c r="F19" s="8">
        <f>((100%-F17)*F8)/(1-F12)</f>
        <v>0.35251463414634143</v>
      </c>
      <c r="H19" s="8">
        <f>((100%-H17)*H8)/(1-H12)</f>
        <v>0.35251463414634143</v>
      </c>
      <c r="I19" s="8">
        <f>((100%-I17)*I8)/(1-I12)</f>
        <v>0.38012634146341456</v>
      </c>
      <c r="J19" s="8">
        <f>((100%-J17)*J8)/(1-J12)</f>
        <v>0.35251463414634143</v>
      </c>
      <c r="K19" s="8">
        <f>((100%-K17)*K8)/(1-K12)</f>
        <v>0.35251463414634143</v>
      </c>
    </row>
    <row r="21" spans="1:11" ht="12.75">
      <c r="A21" t="s">
        <v>35</v>
      </c>
      <c r="B21" t="s">
        <v>36</v>
      </c>
      <c r="C21" s="4">
        <f>10^6</f>
        <v>1000000</v>
      </c>
      <c r="D21" s="4">
        <f>10^6</f>
        <v>1000000</v>
      </c>
      <c r="E21" s="4">
        <f>10^6</f>
        <v>1000000</v>
      </c>
      <c r="F21" s="4">
        <f>10^6</f>
        <v>1000000</v>
      </c>
      <c r="H21" s="4">
        <f>10^6</f>
        <v>1000000</v>
      </c>
      <c r="I21" s="4">
        <f>10^6</f>
        <v>1000000</v>
      </c>
      <c r="J21" s="4">
        <f>10^6</f>
        <v>1000000</v>
      </c>
      <c r="K21" s="4">
        <f>10^6</f>
        <v>1000000</v>
      </c>
    </row>
    <row r="22" spans="1:11" ht="12.75">
      <c r="A22" t="s">
        <v>37</v>
      </c>
      <c r="B22" t="s">
        <v>38</v>
      </c>
      <c r="C22" s="11">
        <f>(C21/C3)*(1-C4)</f>
        <v>171480.14440433212</v>
      </c>
      <c r="D22" s="11">
        <f>(D21/D3)*(1-D4)</f>
        <v>171480.14440433212</v>
      </c>
      <c r="E22" s="11">
        <f>(E21/E3)*(1-E4)</f>
        <v>171480.14440433212</v>
      </c>
      <c r="F22" s="11">
        <f>(F21/F3)*(1-F4)</f>
        <v>171480.14440433212</v>
      </c>
      <c r="H22" s="11">
        <f>(H21/H3)*(1-H4)</f>
        <v>184466.0194174757</v>
      </c>
      <c r="I22" s="11">
        <f>(I21/I3)*(1-I4)</f>
        <v>184466.0194174757</v>
      </c>
      <c r="J22" s="11">
        <f>(J21/J3)*(1-J4)</f>
        <v>184466.0194174757</v>
      </c>
      <c r="K22" s="11">
        <f>(K21/K3)*(1-K4)</f>
        <v>184466.0194174757</v>
      </c>
    </row>
    <row r="23" spans="1:11" ht="12.75">
      <c r="A23" t="s">
        <v>39</v>
      </c>
      <c r="B23" t="s">
        <v>38</v>
      </c>
      <c r="C23" s="11">
        <f>C22*C5*C6</f>
        <v>685234.6570397113</v>
      </c>
      <c r="D23" s="11">
        <f>D22*D5*D6</f>
        <v>685234.6570397113</v>
      </c>
      <c r="E23" s="11">
        <f>E22*E5*E6</f>
        <v>308664.25992779783</v>
      </c>
      <c r="F23" s="11">
        <f>F22*F5*F6</f>
        <v>925992.7797833935</v>
      </c>
      <c r="H23" s="11">
        <f>H22*H5*H6</f>
        <v>737126.213592233</v>
      </c>
      <c r="I23" s="11">
        <f>I22*I5*I6</f>
        <v>737126.213592233</v>
      </c>
      <c r="J23" s="11">
        <f>J22*J5*J6</f>
        <v>332038.8349514563</v>
      </c>
      <c r="K23" s="11">
        <f>K22*K5*K6</f>
        <v>996116.5048543689</v>
      </c>
    </row>
    <row r="24" spans="1:11" ht="12.75">
      <c r="A24" t="s">
        <v>40</v>
      </c>
      <c r="B24" t="s">
        <v>38</v>
      </c>
      <c r="C24" s="9">
        <f>C23*C18</f>
        <v>105068.199876728</v>
      </c>
      <c r="D24" s="9">
        <f>D23*D18</f>
        <v>94834.47096944618</v>
      </c>
      <c r="E24" s="9">
        <f>E23*E18</f>
        <v>47328.01796249009</v>
      </c>
      <c r="F24" s="9">
        <f>F23*F18</f>
        <v>141984.05388747028</v>
      </c>
      <c r="G24" s="12"/>
      <c r="H24" s="9">
        <f>H23*H18</f>
        <v>113024.82083826662</v>
      </c>
      <c r="I24" s="9">
        <f>I23*I18</f>
        <v>102016.11051858868</v>
      </c>
      <c r="J24" s="9">
        <f>J23*J18</f>
        <v>50912.08145867866</v>
      </c>
      <c r="K24" s="9">
        <f>K23*K18</f>
        <v>152736.24437603596</v>
      </c>
    </row>
    <row r="25" spans="1:11" ht="12.75">
      <c r="A25" t="s">
        <v>41</v>
      </c>
      <c r="B25" t="s">
        <v>38</v>
      </c>
      <c r="C25" s="9">
        <f>C23*C19</f>
        <v>241555.24443074755</v>
      </c>
      <c r="D25" s="9">
        <f>D23*D19</f>
        <v>260475.74322444305</v>
      </c>
      <c r="E25" s="9">
        <f>E23*E19</f>
        <v>108808.6686624989</v>
      </c>
      <c r="F25" s="9">
        <f>F23*F19</f>
        <v>326426.00598749664</v>
      </c>
      <c r="G25" s="12"/>
      <c r="H25" s="9">
        <f>H23*H19</f>
        <v>259847.77750414395</v>
      </c>
      <c r="I25" s="9">
        <f>I23*I19</f>
        <v>280201.090769595</v>
      </c>
      <c r="J25" s="9">
        <f>J23*J19</f>
        <v>117048.54842529006</v>
      </c>
      <c r="K25" s="9">
        <f>K23*K19</f>
        <v>351145.64527587016</v>
      </c>
    </row>
    <row r="26" spans="1:11" ht="12.75">
      <c r="A26" t="s">
        <v>42</v>
      </c>
      <c r="B26" t="s">
        <v>38</v>
      </c>
      <c r="C26" s="9">
        <f>C24*C10</f>
        <v>406.71900172281414</v>
      </c>
      <c r="D26" s="9">
        <f>D24*D10</f>
        <v>367.1042371227262</v>
      </c>
      <c r="E26" s="9">
        <f>E24*E10</f>
        <v>183.20675753279917</v>
      </c>
      <c r="F26" s="9">
        <f>F24*F10</f>
        <v>549.6202725983975</v>
      </c>
      <c r="H26" s="9">
        <f>H24*H10</f>
        <v>437.51908146493014</v>
      </c>
      <c r="I26" s="9">
        <f>I24*I10</f>
        <v>394.90436381745684</v>
      </c>
      <c r="J26" s="9">
        <f>J24*J10</f>
        <v>197.0806673265451</v>
      </c>
      <c r="K26" s="9">
        <f>K24*K10</f>
        <v>591.2420019796352</v>
      </c>
    </row>
    <row r="28" spans="1:11" ht="12.75">
      <c r="A28" t="s">
        <v>43</v>
      </c>
      <c r="C28" s="4">
        <f>C21/C23</f>
        <v>1.4593540909330383</v>
      </c>
      <c r="D28" s="4">
        <f>D21/D23</f>
        <v>1.4593540909330383</v>
      </c>
      <c r="E28" s="4">
        <f>E21/E23</f>
        <v>3.239766081871345</v>
      </c>
      <c r="F28" s="4">
        <f>F21/F23</f>
        <v>1.0799220272904484</v>
      </c>
      <c r="H28" s="4">
        <f>H21/H23</f>
        <v>1.3566197776724092</v>
      </c>
      <c r="I28" s="4">
        <f>I21/I23</f>
        <v>1.3566197776724092</v>
      </c>
      <c r="J28" s="4">
        <f>J21/J23</f>
        <v>3.011695906432749</v>
      </c>
      <c r="K28" s="4">
        <f>K21/K23</f>
        <v>1.003898635477583</v>
      </c>
    </row>
    <row r="29" spans="1:11" ht="12.75">
      <c r="A29" t="s">
        <v>44</v>
      </c>
      <c r="C29" s="4">
        <f>C21/C24</f>
        <v>9.517627609241016</v>
      </c>
      <c r="D29" s="4">
        <f>D21/D24</f>
        <v>10.544688969922978</v>
      </c>
      <c r="E29" s="4">
        <f>E21/E24</f>
        <v>21.129133292515057</v>
      </c>
      <c r="F29" s="4">
        <f>F21/F24</f>
        <v>7.043044430838352</v>
      </c>
      <c r="H29" s="4">
        <f>H21/H24</f>
        <v>8.847614113283617</v>
      </c>
      <c r="I29" s="4">
        <f>I21/I24</f>
        <v>9.802373320415766</v>
      </c>
      <c r="J29" s="4">
        <f>J21/J24</f>
        <v>19.64170333148963</v>
      </c>
      <c r="K29" s="4">
        <f>K21/K24</f>
        <v>6.547234443829877</v>
      </c>
    </row>
    <row r="30" spans="1:11" ht="12.75">
      <c r="A30" t="s">
        <v>45</v>
      </c>
      <c r="C30" s="4">
        <f>C21/SUM(C24:C25)</f>
        <v>2.8849750829691154</v>
      </c>
      <c r="D30" s="4">
        <f>D21/SUM(D24:D25)</f>
        <v>2.8144420285489176</v>
      </c>
      <c r="E30" s="4">
        <f>E21/SUM(E24:E25)</f>
        <v>6.404644684191438</v>
      </c>
      <c r="F30" s="4">
        <f>F21/SUM(F24:F25)</f>
        <v>2.134881561397146</v>
      </c>
      <c r="H30" s="4">
        <f>H21/SUM(H24:H25)</f>
        <v>2.6818811691860915</v>
      </c>
      <c r="I30" s="4">
        <f>I21/SUM(I24:I25)</f>
        <v>2.6163134380915034</v>
      </c>
      <c r="J30" s="4">
        <f>J21/SUM(J24:J25)</f>
        <v>5.953776195593123</v>
      </c>
      <c r="K30" s="4">
        <f>K21/SUM(K24:K25)</f>
        <v>1.984592065197708</v>
      </c>
    </row>
    <row r="31" spans="1:11" ht="12.75">
      <c r="A31" s="2" t="s">
        <v>46</v>
      </c>
      <c r="B31" t="s">
        <v>38</v>
      </c>
      <c r="C31" s="4">
        <f>C21/C26</f>
        <v>2458.6999765541245</v>
      </c>
      <c r="D31" s="4">
        <f>D21/D26</f>
        <v>2724.021950380516</v>
      </c>
      <c r="E31" s="4">
        <f>E21/E26</f>
        <v>5458.313947950156</v>
      </c>
      <c r="F31" s="4">
        <f>F21/F26</f>
        <v>1819.437982650052</v>
      </c>
      <c r="H31" s="4">
        <f>H21/H26</f>
        <v>2285.6145991432745</v>
      </c>
      <c r="I31" s="4">
        <f>I21/I26</f>
        <v>2532.258672285137</v>
      </c>
      <c r="J31" s="4">
        <f>J21/J26</f>
        <v>5074.06441009807</v>
      </c>
      <c r="K31" s="4">
        <f>K21/K26</f>
        <v>1691.3548033660234</v>
      </c>
    </row>
    <row r="32" spans="3:11" ht="12.75">
      <c r="C32" s="4"/>
      <c r="D32" s="4"/>
      <c r="E32" s="4"/>
      <c r="F32" s="4"/>
      <c r="H32" s="4"/>
      <c r="I32" s="4"/>
      <c r="J32" s="4"/>
      <c r="K32" s="4"/>
    </row>
    <row r="33" spans="1:11" ht="12.75">
      <c r="A33" s="13" t="s">
        <v>47</v>
      </c>
      <c r="B33" t="s">
        <v>48</v>
      </c>
      <c r="C33" s="4"/>
      <c r="D33" s="4"/>
      <c r="E33" s="4"/>
      <c r="F33" s="4"/>
      <c r="H33" s="4"/>
      <c r="I33" s="4"/>
      <c r="J33" s="4"/>
      <c r="K33" s="4"/>
    </row>
    <row r="34" spans="1:11" ht="12.75">
      <c r="A34" s="2" t="s">
        <v>49</v>
      </c>
      <c r="B34" s="9">
        <f>AVERAGE(75.38,77.95)</f>
        <v>76.66499999999999</v>
      </c>
      <c r="C34" s="4">
        <f>C$31/$B34</f>
        <v>32.07069688324692</v>
      </c>
      <c r="D34" s="4">
        <f>D$31/$B34</f>
        <v>35.53149351569186</v>
      </c>
      <c r="E34" s="4">
        <f>E$31/$B34</f>
        <v>71.19694708080814</v>
      </c>
      <c r="F34" s="4">
        <f>F$31/$B34</f>
        <v>23.732315693602715</v>
      </c>
      <c r="H34" s="4">
        <f>H$31/$B34</f>
        <v>29.81301244561762</v>
      </c>
      <c r="I34" s="4">
        <f>I$31/$B34</f>
        <v>33.03017899021897</v>
      </c>
      <c r="J34" s="4">
        <f>J$31/$B34</f>
        <v>66.18488762927112</v>
      </c>
      <c r="K34" s="4">
        <f>K$31/$B34</f>
        <v>22.06162920975704</v>
      </c>
    </row>
    <row r="35" spans="1:11" ht="12.75">
      <c r="A35" s="2" t="s">
        <v>50</v>
      </c>
      <c r="B35" s="9">
        <f>AVERAGE(29.86,30.12)</f>
        <v>29.990000000000002</v>
      </c>
      <c r="C35" s="4">
        <f>C$31/$B35</f>
        <v>81.9839938830985</v>
      </c>
      <c r="D35" s="4">
        <f>D$31/$B35</f>
        <v>90.83100868224462</v>
      </c>
      <c r="E35" s="4">
        <f>E$31/$B35</f>
        <v>182.00446642047868</v>
      </c>
      <c r="F35" s="4">
        <f>F$31/$B35</f>
        <v>60.66815547349289</v>
      </c>
      <c r="H35" s="4">
        <f>H$31/$B35</f>
        <v>76.21255749060602</v>
      </c>
      <c r="I35" s="4">
        <f>I$31/$B35</f>
        <v>84.43676799883751</v>
      </c>
      <c r="J35" s="4">
        <f>J$31/$B35</f>
        <v>169.19187762914535</v>
      </c>
      <c r="K35" s="4">
        <f>K$31/$B35</f>
        <v>56.39729254304846</v>
      </c>
    </row>
    <row r="36" spans="1:11" ht="12.75">
      <c r="A36" s="2" t="s">
        <v>51</v>
      </c>
      <c r="B36" s="9">
        <f>AVERAGE(36.46,36.59)</f>
        <v>36.525000000000006</v>
      </c>
      <c r="C36" s="4">
        <f>C$31/$B36</f>
        <v>67.31553666130388</v>
      </c>
      <c r="D36" s="4">
        <f>D$31/$B36</f>
        <v>74.57965641014417</v>
      </c>
      <c r="E36" s="4">
        <f>E$31/$B36</f>
        <v>149.44049138809459</v>
      </c>
      <c r="F36" s="4">
        <f>F$31/$B36</f>
        <v>49.81349712936486</v>
      </c>
      <c r="H36" s="4">
        <f>H$31/$B36</f>
        <v>62.57671729345035</v>
      </c>
      <c r="I36" s="4">
        <f>I$31/$B36</f>
        <v>69.32946399137951</v>
      </c>
      <c r="J36" s="4">
        <f>J$31/$B36</f>
        <v>138.9203123914598</v>
      </c>
      <c r="K36" s="4">
        <f>K$31/$B36</f>
        <v>46.30677079715327</v>
      </c>
    </row>
    <row r="37" spans="3:11" ht="12.75">
      <c r="C37" s="4"/>
      <c r="D37" s="4"/>
      <c r="E37" s="4"/>
      <c r="F37" s="4"/>
      <c r="H37" s="4"/>
      <c r="I37" s="4"/>
      <c r="J37" s="4"/>
      <c r="K37" s="4"/>
    </row>
    <row r="38" ht="12.75">
      <c r="A38" s="13" t="s">
        <v>52</v>
      </c>
    </row>
    <row r="39" spans="1:11" ht="12.75">
      <c r="A39" t="s">
        <v>53</v>
      </c>
      <c r="B39" t="s">
        <v>54</v>
      </c>
      <c r="C39" s="11">
        <f>C31/C30</f>
        <v>852.2430543919002</v>
      </c>
      <c r="D39" s="11">
        <f>D31/D30</f>
        <v>967.8728226585571</v>
      </c>
      <c r="E39" s="11">
        <f>E31/E30</f>
        <v>852.2430543918998</v>
      </c>
      <c r="F39" s="11">
        <f>F31/F30</f>
        <v>852.2430543918998</v>
      </c>
      <c r="H39" s="11">
        <f>H31/H30</f>
        <v>852.2430543918999</v>
      </c>
      <c r="I39" s="11">
        <f>I31/I30</f>
        <v>967.8728226585569</v>
      </c>
      <c r="J39" s="11">
        <f>J31/J30</f>
        <v>852.2430543919</v>
      </c>
      <c r="K39" s="11">
        <f>K31/K30</f>
        <v>852.2430543918999</v>
      </c>
    </row>
    <row r="40" spans="1:11" ht="12.75">
      <c r="A40" t="s">
        <v>55</v>
      </c>
      <c r="B40" t="s">
        <v>56</v>
      </c>
      <c r="C40" s="9">
        <f>C39/10</f>
        <v>85.22430543919002</v>
      </c>
      <c r="D40" s="9">
        <f>D39/10</f>
        <v>96.78728226585571</v>
      </c>
      <c r="E40" s="9">
        <f>E39/10</f>
        <v>85.22430543918998</v>
      </c>
      <c r="F40" s="9">
        <f>F39/10</f>
        <v>85.22430543918998</v>
      </c>
      <c r="H40" s="9">
        <f>H39/10</f>
        <v>85.22430543918999</v>
      </c>
      <c r="I40" s="9">
        <f>I39/10</f>
        <v>96.78728226585568</v>
      </c>
      <c r="J40" s="9">
        <f>J39/10</f>
        <v>85.22430543919</v>
      </c>
      <c r="K40" s="9">
        <f>K39/10</f>
        <v>85.22430543918999</v>
      </c>
    </row>
    <row r="41" spans="1:11" ht="12.75">
      <c r="A41" t="s">
        <v>57</v>
      </c>
      <c r="B41" s="3" t="s">
        <v>58</v>
      </c>
      <c r="C41">
        <v>0.66</v>
      </c>
      <c r="D41">
        <v>0.66</v>
      </c>
      <c r="E41">
        <v>0.66</v>
      </c>
      <c r="F41">
        <v>0.66</v>
      </c>
      <c r="H41">
        <v>0.54</v>
      </c>
      <c r="I41">
        <v>0.54</v>
      </c>
      <c r="J41">
        <v>0.54</v>
      </c>
      <c r="K41">
        <v>0.54</v>
      </c>
    </row>
    <row r="42" spans="1:11" ht="12.75">
      <c r="A42" t="s">
        <v>59</v>
      </c>
      <c r="B42" t="s">
        <v>60</v>
      </c>
      <c r="C42" s="11">
        <f>C31/(10*C41)</f>
        <v>372.53029947789764</v>
      </c>
      <c r="D42" s="11">
        <f>D31/(10*D41)</f>
        <v>412.7305985425024</v>
      </c>
      <c r="E42" s="11">
        <f>E31/(10*E41)</f>
        <v>827.0172648409326</v>
      </c>
      <c r="F42" s="11">
        <f>F31/(10*F41)</f>
        <v>275.6724216136442</v>
      </c>
      <c r="H42" s="11">
        <f>H31/(10*H41)</f>
        <v>423.2619628043101</v>
      </c>
      <c r="I42" s="11">
        <f>I31/(10*I41)</f>
        <v>468.9367911639142</v>
      </c>
      <c r="J42" s="11">
        <f>J31/(10*J41)</f>
        <v>939.6415574255684</v>
      </c>
      <c r="K42" s="11">
        <f>K31/(10*K41)</f>
        <v>313.21385247518947</v>
      </c>
    </row>
    <row r="43" spans="1:11" ht="12.75">
      <c r="A43" t="s">
        <v>61</v>
      </c>
      <c r="B43" t="s">
        <v>62</v>
      </c>
      <c r="C43" s="11">
        <f>C42-C40</f>
        <v>287.30599403870764</v>
      </c>
      <c r="D43" s="11">
        <f>D42-D40</f>
        <v>315.94331627664667</v>
      </c>
      <c r="E43" s="11">
        <f>E42-E40</f>
        <v>741.7929594017427</v>
      </c>
      <c r="F43" s="11">
        <f>F42-F40</f>
        <v>190.4481161744542</v>
      </c>
      <c r="H43" s="11">
        <f>H42-H40</f>
        <v>338.0376573651201</v>
      </c>
      <c r="I43" s="11">
        <f>I42-I40</f>
        <v>372.14950889805857</v>
      </c>
      <c r="J43" s="11">
        <f>J42-J40</f>
        <v>854.4172519863785</v>
      </c>
      <c r="K43" s="11">
        <f>K42-K40</f>
        <v>227.98954703599946</v>
      </c>
    </row>
    <row r="44" spans="3:8" ht="12.75">
      <c r="C44" s="11"/>
      <c r="H44" s="11"/>
    </row>
    <row r="45" spans="1:11" ht="12.75">
      <c r="A45" t="s">
        <v>63</v>
      </c>
      <c r="B45" t="s">
        <v>64</v>
      </c>
      <c r="C45" s="11">
        <f>C42/C40</f>
        <v>4.371174368135023</v>
      </c>
      <c r="D45" s="11">
        <f>D42/D40</f>
        <v>4.264306103861996</v>
      </c>
      <c r="E45" s="11">
        <f>E42/E40</f>
        <v>9.704007097259755</v>
      </c>
      <c r="F45" s="11">
        <f>F42/F40</f>
        <v>3.234669032419918</v>
      </c>
      <c r="H45" s="11">
        <f>H42/H40</f>
        <v>4.9664466096038735</v>
      </c>
      <c r="I45" s="11">
        <f>I42/I40</f>
        <v>4.845024885354636</v>
      </c>
      <c r="J45" s="11">
        <f>J42/J40</f>
        <v>11.025511473320597</v>
      </c>
      <c r="K45" s="11">
        <f>K42/K40</f>
        <v>3.6751704911068663</v>
      </c>
    </row>
    <row r="46" spans="3:11" ht="12.75">
      <c r="C46" s="11"/>
      <c r="D46" s="11"/>
      <c r="E46" s="11"/>
      <c r="F46" s="11"/>
      <c r="G46" s="14"/>
      <c r="H46" s="11"/>
      <c r="I46" s="11"/>
      <c r="J46" s="11"/>
      <c r="K46" s="11"/>
    </row>
    <row r="47" spans="3:11" ht="12.75">
      <c r="C47" s="11"/>
      <c r="D47" s="11"/>
      <c r="E47" s="11"/>
      <c r="F47" s="11"/>
      <c r="G47" s="14"/>
      <c r="H47" s="11"/>
      <c r="I47" s="11"/>
      <c r="J47" s="11"/>
      <c r="K47" s="11"/>
    </row>
    <row r="48" spans="3:11" ht="12.75">
      <c r="C48" s="11"/>
      <c r="D48" s="11"/>
      <c r="E48" s="11"/>
      <c r="F48" s="11"/>
      <c r="H48" s="11"/>
      <c r="I48" s="11"/>
      <c r="J48" s="11"/>
      <c r="K48" s="11"/>
    </row>
  </sheetData>
  <sheetProtection selectLockedCells="1" selectUnlockedCells="1"/>
  <hyperlinks>
    <hyperlink ref="B3" r:id="rId1" display="http://www.givewell.org/node/1798#Whatdoyougetforyourdollar"/>
    <hyperlink ref="B10" r:id="rId2" display="See penultimate section of http://blog.givewell.org/2012/10/18/revisiting-the-case-for-insecticide-treated-nets-itns/"/>
    <hyperlink ref="B41" r:id="rId3" display="http://www.givewell.org/node/1806#Whatdoyougetforyourdollar"/>
  </hyperlink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Holden Karnofsky</dc:creator>
  <cp:keywords/>
  <dc:description/>
  <cp:lastModifiedBy>Alexander Berger</cp:lastModifiedBy>
  <dcterms:created xsi:type="dcterms:W3CDTF">2011-11-13T00:58:47Z</dcterms:created>
  <dcterms:modified xsi:type="dcterms:W3CDTF">2012-11-25T20:49:23Z</dcterms:modified>
  <cp:category/>
  <cp:version/>
  <cp:contentType/>
  <cp:contentStatus/>
  <cp:revision>2</cp:revision>
</cp:coreProperties>
</file>